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cruz\AppData\Local\Microsoft\Windows\INetCache\Content.Outlook\AGXGAAWB\"/>
    </mc:Choice>
  </mc:AlternateContent>
  <xr:revisionPtr revIDLastSave="0" documentId="13_ncr:1_{CCC4EBDC-CF02-48A8-B0D2-2DD7E07A6DFD}" xr6:coauthVersionLast="36" xr6:coauthVersionMax="36" xr10:uidLastSave="{00000000-0000-0000-0000-000000000000}"/>
  <bookViews>
    <workbookView xWindow="0" yWindow="0" windowWidth="20490" windowHeight="7545" xr2:uid="{5400F819-0CA1-4204-8FB9-ACE72863FFC4}"/>
  </bookViews>
  <sheets>
    <sheet name="P2 Presupuesto Aprobado-Eje (2" sheetId="1" r:id="rId1"/>
  </sheets>
  <externalReferences>
    <externalReference r:id="rId2"/>
  </externalReferences>
  <definedNames>
    <definedName name="_xlnm.Print_Area" localSheetId="0">'P2 Presupuesto Aprobado-Eje (2'!$C$1:$R$86</definedName>
    <definedName name="_xlnm.Print_Titles" localSheetId="0">'P2 Presupuesto Aprobado-Eje (2'!$1:$9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0" i="1" l="1"/>
  <c r="R79" i="1" s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R64" i="1"/>
  <c r="R63" i="1"/>
  <c r="E63" i="1"/>
  <c r="D63" i="1"/>
  <c r="R62" i="1"/>
  <c r="R61" i="1"/>
  <c r="R60" i="1"/>
  <c r="R59" i="1"/>
  <c r="R58" i="1"/>
  <c r="R57" i="1"/>
  <c r="R56" i="1"/>
  <c r="R55" i="1"/>
  <c r="R54" i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E53" i="1"/>
  <c r="D53" i="1"/>
  <c r="R52" i="1"/>
  <c r="R51" i="1"/>
  <c r="R50" i="1"/>
  <c r="R49" i="1"/>
  <c r="R48" i="1"/>
  <c r="R47" i="1"/>
  <c r="R46" i="1"/>
  <c r="R45" i="1"/>
  <c r="R44" i="1"/>
  <c r="R43" i="1"/>
  <c r="R42" i="1"/>
  <c r="G41" i="1"/>
  <c r="R41" i="1" s="1"/>
  <c r="R40" i="1"/>
  <c r="R39" i="1"/>
  <c r="R38" i="1"/>
  <c r="Q37" i="1"/>
  <c r="P37" i="1"/>
  <c r="O37" i="1"/>
  <c r="N37" i="1"/>
  <c r="M37" i="1"/>
  <c r="L37" i="1"/>
  <c r="K37" i="1"/>
  <c r="J37" i="1"/>
  <c r="I37" i="1"/>
  <c r="H37" i="1"/>
  <c r="F37" i="1"/>
  <c r="E37" i="1"/>
  <c r="D37" i="1"/>
  <c r="G36" i="1"/>
  <c r="F36" i="1"/>
  <c r="R35" i="1"/>
  <c r="G34" i="1"/>
  <c r="F34" i="1"/>
  <c r="R33" i="1"/>
  <c r="F32" i="1"/>
  <c r="R32" i="1" s="1"/>
  <c r="R31" i="1"/>
  <c r="G30" i="1"/>
  <c r="F30" i="1"/>
  <c r="F29" i="1"/>
  <c r="R29" i="1" s="1"/>
  <c r="G28" i="1"/>
  <c r="G27" i="1" s="1"/>
  <c r="F28" i="1"/>
  <c r="Q27" i="1"/>
  <c r="P27" i="1"/>
  <c r="O27" i="1"/>
  <c r="N27" i="1"/>
  <c r="M27" i="1"/>
  <c r="L27" i="1"/>
  <c r="K27" i="1"/>
  <c r="J27" i="1"/>
  <c r="I27" i="1"/>
  <c r="H27" i="1"/>
  <c r="E27" i="1"/>
  <c r="D27" i="1"/>
  <c r="G26" i="1"/>
  <c r="R26" i="1" s="1"/>
  <c r="R25" i="1"/>
  <c r="G24" i="1"/>
  <c r="R24" i="1" s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Q17" i="1"/>
  <c r="P17" i="1"/>
  <c r="O17" i="1"/>
  <c r="N17" i="1"/>
  <c r="M17" i="1"/>
  <c r="L17" i="1"/>
  <c r="K17" i="1"/>
  <c r="J17" i="1"/>
  <c r="I17" i="1"/>
  <c r="H17" i="1"/>
  <c r="F17" i="1"/>
  <c r="E17" i="1"/>
  <c r="D17" i="1"/>
  <c r="G16" i="1"/>
  <c r="F16" i="1"/>
  <c r="R16" i="1" s="1"/>
  <c r="G15" i="1"/>
  <c r="F15" i="1"/>
  <c r="R15" i="1" s="1"/>
  <c r="F14" i="1"/>
  <c r="R14" i="1" s="1"/>
  <c r="G13" i="1"/>
  <c r="G11" i="1" s="1"/>
  <c r="F13" i="1"/>
  <c r="G12" i="1"/>
  <c r="F12" i="1"/>
  <c r="Q11" i="1"/>
  <c r="P11" i="1"/>
  <c r="O11" i="1"/>
  <c r="N11" i="1"/>
  <c r="M11" i="1"/>
  <c r="L11" i="1"/>
  <c r="K11" i="1"/>
  <c r="J11" i="1"/>
  <c r="I11" i="1"/>
  <c r="H11" i="1"/>
  <c r="E11" i="1"/>
  <c r="D11" i="1"/>
  <c r="R13" i="1" l="1"/>
  <c r="R18" i="1"/>
  <c r="R20" i="1"/>
  <c r="G17" i="1"/>
  <c r="R17" i="1" s="1"/>
  <c r="R12" i="1"/>
  <c r="R21" i="1"/>
  <c r="R23" i="1"/>
  <c r="R22" i="1"/>
  <c r="R30" i="1"/>
  <c r="J84" i="1"/>
  <c r="J10" i="1" s="1"/>
  <c r="N84" i="1"/>
  <c r="N10" i="1" s="1"/>
  <c r="R19" i="1"/>
  <c r="R28" i="1"/>
  <c r="R34" i="1"/>
  <c r="R36" i="1"/>
  <c r="K84" i="1"/>
  <c r="K10" i="1" s="1"/>
  <c r="O84" i="1"/>
  <c r="O10" i="1" s="1"/>
  <c r="D84" i="1"/>
  <c r="D10" i="1" s="1"/>
  <c r="H84" i="1"/>
  <c r="H10" i="1" s="1"/>
  <c r="L84" i="1"/>
  <c r="L10" i="1" s="1"/>
  <c r="P84" i="1"/>
  <c r="P10" i="1" s="1"/>
  <c r="E84" i="1"/>
  <c r="E10" i="1" s="1"/>
  <c r="I84" i="1"/>
  <c r="I10" i="1" s="1"/>
  <c r="M84" i="1"/>
  <c r="M10" i="1" s="1"/>
  <c r="Q84" i="1"/>
  <c r="Q10" i="1" s="1"/>
  <c r="F11" i="1"/>
  <c r="G37" i="1"/>
  <c r="R37" i="1" s="1"/>
  <c r="F27" i="1"/>
  <c r="F84" i="1" l="1"/>
  <c r="G84" i="1"/>
  <c r="G10" i="1" s="1"/>
  <c r="R27" i="1"/>
  <c r="R11" i="1"/>
  <c r="F10" i="1"/>
  <c r="R10" i="1" l="1"/>
  <c r="R84" i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<sst xmlns="http://schemas.openxmlformats.org/spreadsheetml/2006/main" count="95" uniqueCount="95">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</sst>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164" fontId="0" fillId="0" borderId="0" xfId="1" applyFont="1"/>
    <xf numFmtId="3" fontId="0" fillId="0" borderId="0" xfId="0" applyNumberFormat="1"/>
    <xf numFmtId="3" fontId="7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1" fontId="8" fillId="0" borderId="9" xfId="1" applyNumberFormat="1" applyFont="1" applyBorder="1"/>
    <xf numFmtId="41" fontId="5" fillId="0" borderId="9" xfId="1" applyNumberFormat="1" applyFont="1" applyBorder="1"/>
    <xf numFmtId="0" fontId="8" fillId="0" borderId="9" xfId="0" applyFont="1" applyBorder="1" applyAlignment="1">
      <alignment horizontal="left" indent="1"/>
    </xf>
    <xf numFmtId="0" fontId="3" fillId="0" borderId="0" xfId="0" applyFont="1"/>
    <xf numFmtId="0" fontId="5" fillId="0" borderId="9" xfId="0" applyFont="1" applyBorder="1" applyAlignment="1">
      <alignment horizontal="left" indent="2"/>
    </xf>
    <xf numFmtId="165" fontId="8" fillId="0" borderId="9" xfId="1" applyNumberFormat="1" applyFont="1" applyBorder="1"/>
    <xf numFmtId="165" fontId="5" fillId="0" borderId="9" xfId="1" applyNumberFormat="1" applyFont="1" applyBorder="1"/>
    <xf numFmtId="0" fontId="8" fillId="0" borderId="9" xfId="0" applyFont="1" applyFill="1" applyBorder="1" applyAlignment="1">
      <alignment horizontal="left" indent="1"/>
    </xf>
    <xf numFmtId="165" fontId="8" fillId="0" borderId="9" xfId="1" applyNumberFormat="1" applyFont="1" applyFill="1" applyBorder="1"/>
    <xf numFmtId="41" fontId="8" fillId="0" borderId="9" xfId="1" applyNumberFormat="1" applyFont="1" applyFill="1" applyBorder="1"/>
    <xf numFmtId="0" fontId="3" fillId="0" borderId="0" xfId="0" applyFont="1" applyFill="1"/>
    <xf numFmtId="0" fontId="5" fillId="0" borderId="9" xfId="0" applyFont="1" applyFill="1" applyBorder="1" applyAlignment="1">
      <alignment horizontal="left" indent="2"/>
    </xf>
    <xf numFmtId="3" fontId="5" fillId="0" borderId="9" xfId="1" applyNumberFormat="1" applyFont="1" applyFill="1" applyBorder="1"/>
    <xf numFmtId="0" fontId="0" fillId="0" borderId="0" xfId="0" applyFill="1"/>
    <xf numFmtId="3" fontId="8" fillId="0" borderId="9" xfId="1" applyNumberFormat="1" applyFont="1" applyFill="1" applyBorder="1"/>
    <xf numFmtId="3" fontId="8" fillId="0" borderId="9" xfId="1" applyNumberFormat="1" applyFont="1" applyBorder="1"/>
    <xf numFmtId="3" fontId="5" fillId="0" borderId="9" xfId="1" applyNumberFormat="1" applyFont="1" applyBorder="1"/>
    <xf numFmtId="0" fontId="7" fillId="2" borderId="9" xfId="0" applyFont="1" applyFill="1" applyBorder="1" applyAlignment="1">
      <alignment vertical="center"/>
    </xf>
    <xf numFmtId="3" fontId="7" fillId="2" borderId="9" xfId="0" applyNumberFormat="1" applyFont="1" applyFill="1" applyBorder="1"/>
    <xf numFmtId="166" fontId="7" fillId="2" borderId="9" xfId="0" applyNumberFormat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1251DE6F-96D6-44A3-8E2A-1F2D4561A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>
          <a:extLst>
            <a:ext uri="{FF2B5EF4-FFF2-40B4-BE49-F238E27FC236}">
              <a16:creationId xmlns:a16="http://schemas.microsoft.com/office/drawing/2014/main" id="{131798A3-F881-4932-A2D2-47B5F98D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srv\Archivos\Direccion%20administrativa%20y%20financiera\Gerencia%20Contablididad%20y%20Presupuestos\CONTABILIDAD\02-PRESUPUESTO\001-PRESUP%20Y%20EJEC%202024\EJECUCIONES%20PRESUP\001-Plantilla%20ejec.%20PAGINA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 (2"/>
      <sheetName val="EstR (5)"/>
      <sheetName val="EstR (4)"/>
      <sheetName val="EstR"/>
      <sheetName val="ESrr"/>
      <sheetName val="ESTRR (2)"/>
      <sheetName val="P3 Ejecucion "/>
    </sheetNames>
    <sheetDataSet>
      <sheetData sheetId="0"/>
      <sheetData sheetId="1">
        <row r="60">
          <cell r="D60">
            <v>30389064.469999999</v>
          </cell>
        </row>
        <row r="77">
          <cell r="D77">
            <v>2475000</v>
          </cell>
        </row>
        <row r="82">
          <cell r="D82">
            <v>8650000</v>
          </cell>
        </row>
        <row r="83">
          <cell r="D83">
            <v>3460000</v>
          </cell>
        </row>
        <row r="84">
          <cell r="D84">
            <v>5766666.6699999999</v>
          </cell>
        </row>
        <row r="86">
          <cell r="D86">
            <v>23851215.630000003</v>
          </cell>
        </row>
        <row r="108">
          <cell r="D108">
            <v>2883333.33</v>
          </cell>
        </row>
        <row r="109">
          <cell r="D109">
            <v>8088311.6900000004</v>
          </cell>
        </row>
        <row r="117">
          <cell r="D117">
            <v>8000000</v>
          </cell>
        </row>
        <row r="120">
          <cell r="D120">
            <v>22661483.399999999</v>
          </cell>
        </row>
        <row r="129">
          <cell r="D129">
            <v>4307543.66</v>
          </cell>
        </row>
        <row r="148">
          <cell r="D148">
            <v>1177295.31</v>
          </cell>
        </row>
        <row r="165">
          <cell r="D165">
            <v>796060.73</v>
          </cell>
        </row>
        <row r="173">
          <cell r="D173">
            <v>3132900</v>
          </cell>
        </row>
        <row r="179">
          <cell r="D179">
            <v>201937.5</v>
          </cell>
        </row>
        <row r="186">
          <cell r="D186">
            <v>17252</v>
          </cell>
        </row>
        <row r="194">
          <cell r="D194">
            <v>1132886.32</v>
          </cell>
        </row>
        <row r="201">
          <cell r="D201">
            <v>1945405.58</v>
          </cell>
        </row>
        <row r="216">
          <cell r="D216">
            <v>245606.1</v>
          </cell>
        </row>
        <row r="245">
          <cell r="D245">
            <v>3006166.35</v>
          </cell>
        </row>
        <row r="260">
          <cell r="D260">
            <v>672230.79</v>
          </cell>
        </row>
        <row r="278">
          <cell r="D278">
            <v>24715.4</v>
          </cell>
        </row>
        <row r="290">
          <cell r="D290">
            <v>548400</v>
          </cell>
        </row>
        <row r="313">
          <cell r="D313">
            <v>1250237.68</v>
          </cell>
        </row>
        <row r="414">
          <cell r="D414">
            <v>1140917.5</v>
          </cell>
        </row>
      </sheetData>
      <sheetData sheetId="2">
        <row r="60">
          <cell r="C60">
            <v>30300610.800000001</v>
          </cell>
        </row>
        <row r="69">
          <cell r="C69">
            <v>0</v>
          </cell>
        </row>
        <row r="77">
          <cell r="C77">
            <v>2475000</v>
          </cell>
        </row>
        <row r="82">
          <cell r="C82">
            <v>8650000</v>
          </cell>
        </row>
        <row r="83">
          <cell r="C83">
            <v>3460000</v>
          </cell>
        </row>
        <row r="84">
          <cell r="C84">
            <v>5766666.6699999999</v>
          </cell>
        </row>
        <row r="86">
          <cell r="C86">
            <v>23351391.490000002</v>
          </cell>
        </row>
        <row r="107">
          <cell r="C107">
            <v>0</v>
          </cell>
        </row>
        <row r="110">
          <cell r="C110">
            <v>2883333.33</v>
          </cell>
        </row>
        <row r="111">
          <cell r="C111">
            <v>8088311.6900000004</v>
          </cell>
        </row>
        <row r="119">
          <cell r="C119">
            <v>8000000</v>
          </cell>
        </row>
        <row r="122">
          <cell r="C122">
            <v>22380399.299999997</v>
          </cell>
        </row>
        <row r="131">
          <cell r="C131">
            <v>4282620.09</v>
          </cell>
        </row>
        <row r="150">
          <cell r="C150">
            <v>1080437.3900000001</v>
          </cell>
        </row>
        <row r="167">
          <cell r="C167">
            <v>2445505.59</v>
          </cell>
        </row>
        <row r="175">
          <cell r="C175">
            <v>4563900.16</v>
          </cell>
        </row>
        <row r="181">
          <cell r="C181">
            <v>171372.64</v>
          </cell>
        </row>
        <row r="188">
          <cell r="C188">
            <v>504000</v>
          </cell>
        </row>
        <row r="196">
          <cell r="C196">
            <v>1345031.54</v>
          </cell>
        </row>
        <row r="203">
          <cell r="C203">
            <v>1920557.4500000002</v>
          </cell>
        </row>
        <row r="218">
          <cell r="C218">
            <v>648500.04999999993</v>
          </cell>
        </row>
        <row r="261">
          <cell r="C261">
            <v>269404.82999999996</v>
          </cell>
        </row>
        <row r="269">
          <cell r="C269">
            <v>0</v>
          </cell>
        </row>
        <row r="279">
          <cell r="C279">
            <v>217850</v>
          </cell>
        </row>
        <row r="291">
          <cell r="C291">
            <v>1343700</v>
          </cell>
        </row>
        <row r="314">
          <cell r="C314">
            <v>763213.35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ACF9-1BEF-475D-AF7B-C948D6F4557C}">
  <sheetPr>
    <tabColor theme="4" tint="-0.249977111117893"/>
  </sheetPr>
  <dimension ref="C3:R86"/>
  <sheetViews>
    <sheetView showGridLines="0" tabSelected="1" zoomScale="80" zoomScaleNormal="80" workbookViewId="0">
      <pane xSplit="3" ySplit="10" topLeftCell="D80" activePane="bottomRight" state="frozen"/>
      <selection pane="topRight" activeCell="D1" sqref="D1"/>
      <selection pane="bottomLeft" activeCell="A11" sqref="A11"/>
      <selection pane="bottomRight" activeCell="S5" sqref="S5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" customWidth="1"/>
    <col min="5" max="5" width="16.7109375" style="2" hidden="1" customWidth="1"/>
    <col min="6" max="6" width="15.28515625" style="2" customWidth="1"/>
    <col min="7" max="7" width="17" style="2" customWidth="1"/>
    <col min="8" max="8" width="14.28515625" style="2" hidden="1" customWidth="1"/>
    <col min="9" max="9" width="16.140625" style="2" hidden="1" customWidth="1"/>
    <col min="10" max="10" width="15.140625" style="2" hidden="1" customWidth="1"/>
    <col min="11" max="11" width="16.140625" style="2" hidden="1" customWidth="1"/>
    <col min="12" max="12" width="15.7109375" style="2" hidden="1" customWidth="1"/>
    <col min="13" max="13" width="15.42578125" style="2" hidden="1" customWidth="1"/>
    <col min="14" max="14" width="16.7109375" hidden="1" customWidth="1"/>
    <col min="15" max="15" width="16.85546875" hidden="1" customWidth="1"/>
    <col min="16" max="16" width="17" hidden="1" customWidth="1"/>
    <col min="17" max="17" width="17.85546875" hidden="1" customWidth="1"/>
    <col min="18" max="18" width="17.28515625" customWidth="1"/>
  </cols>
  <sheetData>
    <row r="3" spans="3:18" ht="28.5" customHeight="1" x14ac:dyDescent="0.25">
      <c r="C3" s="28" t="s">
        <v>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3:18" ht="15.75" x14ac:dyDescent="0.25">
      <c r="C4" s="30">
        <v>2024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3:18" ht="15.75" customHeight="1" x14ac:dyDescent="0.25">
      <c r="C5" s="32" t="s">
        <v>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8" ht="15.75" customHeight="1" x14ac:dyDescent="0.25">
      <c r="C6" s="33" t="s">
        <v>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8" spans="3:18" ht="25.5" customHeight="1" x14ac:dyDescent="0.25">
      <c r="C8" s="34" t="s">
        <v>3</v>
      </c>
      <c r="D8" s="36" t="s">
        <v>4</v>
      </c>
      <c r="E8" s="36" t="s">
        <v>5</v>
      </c>
      <c r="F8" s="38" t="s">
        <v>6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3:18" ht="15.75" x14ac:dyDescent="0.25">
      <c r="C9" s="35"/>
      <c r="D9" s="37"/>
      <c r="E9" s="37"/>
      <c r="F9" s="3" t="s">
        <v>7</v>
      </c>
      <c r="G9" s="3" t="s">
        <v>8</v>
      </c>
      <c r="H9" s="3" t="s">
        <v>9</v>
      </c>
      <c r="I9" s="3" t="s">
        <v>10</v>
      </c>
      <c r="J9" s="4" t="s">
        <v>11</v>
      </c>
      <c r="K9" s="3" t="s">
        <v>12</v>
      </c>
      <c r="L9" s="4" t="s">
        <v>13</v>
      </c>
      <c r="M9" s="3" t="s">
        <v>14</v>
      </c>
      <c r="N9" s="5" t="s">
        <v>15</v>
      </c>
      <c r="O9" s="5" t="s">
        <v>16</v>
      </c>
      <c r="P9" s="5" t="s">
        <v>17</v>
      </c>
      <c r="Q9" s="6" t="s">
        <v>18</v>
      </c>
      <c r="R9" s="5" t="s">
        <v>19</v>
      </c>
    </row>
    <row r="10" spans="3:18" ht="15.75" x14ac:dyDescent="0.25">
      <c r="C10" s="7" t="s">
        <v>20</v>
      </c>
      <c r="D10" s="8">
        <f>+D84</f>
        <v>1461069058</v>
      </c>
      <c r="E10" s="9">
        <f>+E84</f>
        <v>0</v>
      </c>
      <c r="F10" s="8">
        <f>+F11</f>
        <v>40991709.989999995</v>
      </c>
      <c r="G10" s="8">
        <f t="shared" ref="G10:Q10" si="0">+G84</f>
        <v>90026143.75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>SUM(F10:Q10)</f>
        <v>131017853.73999999</v>
      </c>
    </row>
    <row r="11" spans="3:18" s="11" customFormat="1" ht="15.75" x14ac:dyDescent="0.25">
      <c r="C11" s="10" t="s">
        <v>21</v>
      </c>
      <c r="D11" s="8">
        <f t="shared" ref="D11" si="1">SUM(D12:D16)</f>
        <v>865969331</v>
      </c>
      <c r="E11" s="8">
        <f>SUM(E12:E16)</f>
        <v>0</v>
      </c>
      <c r="F11" s="8">
        <f>SUM(F12:F16)</f>
        <v>40991709.989999995</v>
      </c>
      <c r="G11" s="8">
        <f>SUM(G12:G16)</f>
        <v>41885995.469999999</v>
      </c>
      <c r="H11" s="8">
        <f>SUM(H12:H16)</f>
        <v>0</v>
      </c>
      <c r="I11" s="8">
        <f t="shared" ref="I11:Q11" si="2">SUM(I12:I16)</f>
        <v>0</v>
      </c>
      <c r="J11" s="8">
        <f t="shared" si="2"/>
        <v>0</v>
      </c>
      <c r="K11" s="8">
        <f t="shared" si="2"/>
        <v>0</v>
      </c>
      <c r="L11" s="8">
        <f t="shared" si="2"/>
        <v>0</v>
      </c>
      <c r="M11" s="8">
        <f t="shared" si="2"/>
        <v>0</v>
      </c>
      <c r="N11" s="8">
        <f t="shared" si="2"/>
        <v>0</v>
      </c>
      <c r="O11" s="8">
        <f t="shared" si="2"/>
        <v>0</v>
      </c>
      <c r="P11" s="8">
        <f t="shared" si="2"/>
        <v>0</v>
      </c>
      <c r="Q11" s="8">
        <f t="shared" si="2"/>
        <v>0</v>
      </c>
      <c r="R11" s="8">
        <f>SUM(F11:Q11)</f>
        <v>82877705.459999993</v>
      </c>
    </row>
    <row r="12" spans="3:18" ht="15.75" x14ac:dyDescent="0.25">
      <c r="C12" s="12" t="s">
        <v>22</v>
      </c>
      <c r="D12" s="9">
        <v>512769331.00000006</v>
      </c>
      <c r="E12" s="9">
        <v>0</v>
      </c>
      <c r="F12" s="9">
        <f>+'[1]EstR (4)'!C60+'[1]EstR (4)'!C69</f>
        <v>30300610.800000001</v>
      </c>
      <c r="G12" s="9">
        <f>+'[1]EstR (5)'!D60</f>
        <v>30389064.469999999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>SUM(F12:Q12)</f>
        <v>60689675.269999996</v>
      </c>
    </row>
    <row r="13" spans="3:18" ht="15.75" x14ac:dyDescent="0.25">
      <c r="C13" s="12" t="s">
        <v>23</v>
      </c>
      <c r="D13" s="9">
        <v>180100000</v>
      </c>
      <c r="E13" s="9">
        <v>0</v>
      </c>
      <c r="F13" s="9">
        <f>+'[1]EstR (4)'!C86-'[1]EstR (4)'!C84-'[1]EstR (4)'!C83-'[1]EstR (4)'!C82-'[1]EstR (4)'!C77</f>
        <v>2999724.8200000003</v>
      </c>
      <c r="G13" s="9">
        <f>+'[1]EstR (5)'!D86-'[1]EstR (5)'!D77-'[1]EstR (5)'!D82-'[1]EstR (5)'!D83-'[1]EstR (5)'!D84</f>
        <v>3499548.9600000028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ref="R13:R16" si="3">SUM(F13:Q13)</f>
        <v>6499273.7800000031</v>
      </c>
    </row>
    <row r="14" spans="3:18" ht="15.75" x14ac:dyDescent="0.25">
      <c r="C14" s="12" t="s">
        <v>24</v>
      </c>
      <c r="D14" s="9">
        <v>3500000</v>
      </c>
      <c r="E14" s="9">
        <v>0</v>
      </c>
      <c r="F14" s="9">
        <f>+'[1]EstR (4)'!C107</f>
        <v>0</v>
      </c>
      <c r="G14" s="9">
        <v>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3"/>
        <v>0</v>
      </c>
    </row>
    <row r="15" spans="3:18" ht="15.75" x14ac:dyDescent="0.25">
      <c r="C15" s="12" t="s">
        <v>25</v>
      </c>
      <c r="D15" s="9">
        <v>117200000</v>
      </c>
      <c r="E15" s="9">
        <v>0</v>
      </c>
      <c r="F15" s="9">
        <f>+'[1]EstR (4)'!C122-'[1]EstR (4)'!C119-'[1]EstR (4)'!C110-'[1]EstR (4)'!C111</f>
        <v>3408754.2799999965</v>
      </c>
      <c r="G15" s="9">
        <f>+'[1]EstR (5)'!D120-'[1]EstR (5)'!D117-'[1]EstR (5)'!D109-'[1]EstR (5)'!D108</f>
        <v>3689838.379999998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SUM(F15:Q15)</f>
        <v>7098592.6599999946</v>
      </c>
    </row>
    <row r="16" spans="3:18" ht="15.75" x14ac:dyDescent="0.25">
      <c r="C16" s="12" t="s">
        <v>26</v>
      </c>
      <c r="D16" s="9">
        <v>52400000</v>
      </c>
      <c r="E16" s="9">
        <v>0</v>
      </c>
      <c r="F16" s="9">
        <f>+'[1]EstR (4)'!C131</f>
        <v>4282620.09</v>
      </c>
      <c r="G16" s="9">
        <f>+'[1]EstR (5)'!D129</f>
        <v>4307543.66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f t="shared" si="3"/>
        <v>8590163.75</v>
      </c>
    </row>
    <row r="17" spans="3:18" ht="15.75" x14ac:dyDescent="0.25">
      <c r="C17" s="10" t="s">
        <v>27</v>
      </c>
      <c r="D17" s="13">
        <f>SUM(D18:D26)</f>
        <v>234742569</v>
      </c>
      <c r="E17" s="14">
        <f>SUM(E18:E26)</f>
        <v>0</v>
      </c>
      <c r="F17" s="13">
        <f>SUM(F18:F26)</f>
        <v>16073578.060000001</v>
      </c>
      <c r="G17" s="13">
        <f t="shared" ref="G17:Q17" si="4">SUM(G18:G26)</f>
        <v>11655509.890000001</v>
      </c>
      <c r="H17" s="13">
        <f t="shared" si="4"/>
        <v>0</v>
      </c>
      <c r="I17" s="13">
        <f t="shared" si="4"/>
        <v>0</v>
      </c>
      <c r="J17" s="13">
        <f t="shared" si="4"/>
        <v>0</v>
      </c>
      <c r="K17" s="13">
        <f t="shared" si="4"/>
        <v>0</v>
      </c>
      <c r="L17" s="13">
        <f t="shared" si="4"/>
        <v>0</v>
      </c>
      <c r="M17" s="13">
        <f t="shared" si="4"/>
        <v>0</v>
      </c>
      <c r="N17" s="13">
        <f t="shared" si="4"/>
        <v>0</v>
      </c>
      <c r="O17" s="13">
        <f t="shared" si="4"/>
        <v>0</v>
      </c>
      <c r="P17" s="13">
        <f t="shared" si="4"/>
        <v>0</v>
      </c>
      <c r="Q17" s="13">
        <f t="shared" si="4"/>
        <v>0</v>
      </c>
      <c r="R17" s="13">
        <f>SUM(F17:Q17)</f>
        <v>27729087.950000003</v>
      </c>
    </row>
    <row r="18" spans="3:18" ht="15.75" x14ac:dyDescent="0.25">
      <c r="C18" s="12" t="s">
        <v>28</v>
      </c>
      <c r="D18" s="9">
        <v>23594000</v>
      </c>
      <c r="E18" s="9">
        <v>0</v>
      </c>
      <c r="F18" s="9">
        <f>+'[1]EstR (4)'!C150+'[1]EstR (4)'!C167</f>
        <v>3525942.98</v>
      </c>
      <c r="G18" s="9">
        <f>+'[1]EstR (5)'!D165+'[1]EstR (5)'!D148</f>
        <v>1973356.04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f>SUM(F18:Q18)</f>
        <v>5499299.0199999996</v>
      </c>
    </row>
    <row r="19" spans="3:18" ht="15.75" x14ac:dyDescent="0.25">
      <c r="C19" s="12" t="s">
        <v>29</v>
      </c>
      <c r="D19" s="9">
        <v>61000000</v>
      </c>
      <c r="E19" s="9">
        <v>0</v>
      </c>
      <c r="F19" s="9">
        <f>+'[1]EstR (4)'!C175</f>
        <v>4563900.16</v>
      </c>
      <c r="G19" s="9">
        <f>+'[1]EstR (5)'!D173</f>
        <v>3132900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f t="shared" ref="R19:R36" si="5">SUM(F19:Q19)</f>
        <v>7696800.1600000001</v>
      </c>
    </row>
    <row r="20" spans="3:18" ht="15.75" x14ac:dyDescent="0.25">
      <c r="C20" s="12" t="s">
        <v>30</v>
      </c>
      <c r="D20" s="9">
        <v>5720000</v>
      </c>
      <c r="E20" s="9">
        <v>0</v>
      </c>
      <c r="F20" s="9">
        <f>+'[1]EstR (4)'!C181</f>
        <v>171372.64</v>
      </c>
      <c r="G20" s="9">
        <f>+'[1]EstR (5)'!D179</f>
        <v>201937.5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f t="shared" si="5"/>
        <v>373310.14</v>
      </c>
    </row>
    <row r="21" spans="3:18" ht="15.75" x14ac:dyDescent="0.25">
      <c r="C21" s="12" t="s">
        <v>31</v>
      </c>
      <c r="D21" s="9">
        <v>12084000</v>
      </c>
      <c r="E21" s="9">
        <v>0</v>
      </c>
      <c r="F21" s="9">
        <f>+'[1]EstR (4)'!C188</f>
        <v>504000</v>
      </c>
      <c r="G21" s="9">
        <f>+'[1]EstR (5)'!D186</f>
        <v>17252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 t="shared" si="5"/>
        <v>521252</v>
      </c>
    </row>
    <row r="22" spans="3:18" ht="15.75" x14ac:dyDescent="0.25">
      <c r="C22" s="12" t="s">
        <v>32</v>
      </c>
      <c r="D22" s="9">
        <v>26000000</v>
      </c>
      <c r="E22" s="9">
        <v>0</v>
      </c>
      <c r="F22" s="9">
        <f>+'[1]EstR (4)'!C196</f>
        <v>1345031.54</v>
      </c>
      <c r="G22" s="9">
        <f>+'[1]EstR (5)'!D194</f>
        <v>1132886.32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 t="shared" si="5"/>
        <v>2477917.8600000003</v>
      </c>
    </row>
    <row r="23" spans="3:18" ht="15.75" x14ac:dyDescent="0.25">
      <c r="C23" s="12" t="s">
        <v>33</v>
      </c>
      <c r="D23" s="9">
        <v>22516265</v>
      </c>
      <c r="E23" s="9">
        <v>0</v>
      </c>
      <c r="F23" s="9">
        <f>+'[1]EstR (4)'!C203</f>
        <v>1920557.4500000002</v>
      </c>
      <c r="G23" s="9">
        <f>+'[1]EstR (5)'!D201</f>
        <v>1945405.58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 t="shared" si="5"/>
        <v>3865963.0300000003</v>
      </c>
    </row>
    <row r="24" spans="3:18" ht="15.75" x14ac:dyDescent="0.25">
      <c r="C24" s="12" t="s">
        <v>34</v>
      </c>
      <c r="D24" s="9">
        <v>10426304</v>
      </c>
      <c r="E24" s="9">
        <v>0</v>
      </c>
      <c r="F24" s="9">
        <f>+'[1]EstR (4)'!C218</f>
        <v>648500.04999999993</v>
      </c>
      <c r="G24" s="9">
        <f>+'[1]EstR (5)'!D216</f>
        <v>245606.1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 t="shared" si="5"/>
        <v>894106.14999999991</v>
      </c>
    </row>
    <row r="25" spans="3:18" ht="15.75" x14ac:dyDescent="0.25">
      <c r="C25" s="12" t="s">
        <v>35</v>
      </c>
      <c r="D25" s="9">
        <v>63402000</v>
      </c>
      <c r="E25" s="9">
        <v>0</v>
      </c>
      <c r="F25" s="9">
        <v>0</v>
      </c>
      <c r="G25" s="9"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 t="shared" si="5"/>
        <v>0</v>
      </c>
    </row>
    <row r="26" spans="3:18" ht="15.75" x14ac:dyDescent="0.25">
      <c r="C26" s="12" t="s">
        <v>36</v>
      </c>
      <c r="D26" s="9">
        <v>10000000</v>
      </c>
      <c r="E26" s="9">
        <v>0</v>
      </c>
      <c r="F26" s="9">
        <v>3394273.24</v>
      </c>
      <c r="G26" s="9">
        <f>+'[1]EstR (5)'!D245</f>
        <v>3006166.35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 t="shared" si="5"/>
        <v>6400439.5899999999</v>
      </c>
    </row>
    <row r="27" spans="3:18" s="11" customFormat="1" ht="15.75" x14ac:dyDescent="0.25">
      <c r="C27" s="10" t="s">
        <v>37</v>
      </c>
      <c r="D27" s="13">
        <f>SUM(D28:D36)</f>
        <v>37865280</v>
      </c>
      <c r="E27" s="13">
        <f>SUM(E28:E36)</f>
        <v>0</v>
      </c>
      <c r="F27" s="13">
        <f t="shared" ref="F27:Q27" si="6">SUM(F28:F36)</f>
        <v>2594168.1800000002</v>
      </c>
      <c r="G27" s="13">
        <f t="shared" si="6"/>
        <v>2495583.87</v>
      </c>
      <c r="H27" s="13">
        <f t="shared" si="6"/>
        <v>0</v>
      </c>
      <c r="I27" s="13">
        <f t="shared" si="6"/>
        <v>0</v>
      </c>
      <c r="J27" s="13">
        <f t="shared" si="6"/>
        <v>0</v>
      </c>
      <c r="K27" s="13">
        <f t="shared" si="6"/>
        <v>0</v>
      </c>
      <c r="L27" s="13">
        <f t="shared" si="6"/>
        <v>0</v>
      </c>
      <c r="M27" s="13">
        <f t="shared" si="6"/>
        <v>0</v>
      </c>
      <c r="N27" s="13">
        <f t="shared" si="6"/>
        <v>0</v>
      </c>
      <c r="O27" s="13">
        <f t="shared" si="6"/>
        <v>0</v>
      </c>
      <c r="P27" s="13">
        <f t="shared" si="6"/>
        <v>0</v>
      </c>
      <c r="Q27" s="13">
        <f t="shared" si="6"/>
        <v>0</v>
      </c>
      <c r="R27" s="13">
        <f t="shared" si="5"/>
        <v>5089752.0500000007</v>
      </c>
    </row>
    <row r="28" spans="3:18" ht="15.75" x14ac:dyDescent="0.25">
      <c r="C28" s="12" t="s">
        <v>38</v>
      </c>
      <c r="D28" s="9">
        <v>14645580</v>
      </c>
      <c r="E28" s="9">
        <v>0</v>
      </c>
      <c r="F28" s="9">
        <f>+'[1]EstR (4)'!C261</f>
        <v>269404.82999999996</v>
      </c>
      <c r="G28" s="9">
        <f>+'[1]EstR (5)'!D260</f>
        <v>672230.79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>
        <f t="shared" si="5"/>
        <v>941635.62</v>
      </c>
    </row>
    <row r="29" spans="3:18" ht="15.75" x14ac:dyDescent="0.25">
      <c r="C29" s="12" t="s">
        <v>39</v>
      </c>
      <c r="D29" s="9">
        <v>2430000</v>
      </c>
      <c r="E29" s="9">
        <v>0</v>
      </c>
      <c r="F29" s="9">
        <f>+'[1]EstR (4)'!C269</f>
        <v>0</v>
      </c>
      <c r="G29" s="9"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f t="shared" si="5"/>
        <v>0</v>
      </c>
    </row>
    <row r="30" spans="3:18" ht="15.75" x14ac:dyDescent="0.25">
      <c r="C30" s="12" t="s">
        <v>40</v>
      </c>
      <c r="D30" s="9">
        <v>3360000</v>
      </c>
      <c r="E30" s="9">
        <v>0</v>
      </c>
      <c r="F30" s="9">
        <f>+'[1]EstR (4)'!C279</f>
        <v>217850</v>
      </c>
      <c r="G30" s="9">
        <f>+'[1]EstR (5)'!D278</f>
        <v>24715.4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 t="shared" si="5"/>
        <v>242565.4</v>
      </c>
    </row>
    <row r="31" spans="3:18" ht="15.75" x14ac:dyDescent="0.25">
      <c r="C31" s="12" t="s">
        <v>41</v>
      </c>
      <c r="D31" s="9">
        <v>418000</v>
      </c>
      <c r="E31" s="9"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f t="shared" si="5"/>
        <v>0</v>
      </c>
    </row>
    <row r="32" spans="3:18" ht="15.75" x14ac:dyDescent="0.25">
      <c r="C32" s="12" t="s">
        <v>42</v>
      </c>
      <c r="D32" s="9">
        <v>50000</v>
      </c>
      <c r="E32" s="9">
        <v>0</v>
      </c>
      <c r="F32" s="9">
        <f>+'[1]EstR (4)'!C298</f>
        <v>0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 t="shared" si="5"/>
        <v>0</v>
      </c>
    </row>
    <row r="33" spans="3:18" ht="15.75" x14ac:dyDescent="0.25">
      <c r="C33" s="12" t="s">
        <v>43</v>
      </c>
      <c r="D33" s="9">
        <v>24000</v>
      </c>
      <c r="E33" s="9"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 t="shared" si="5"/>
        <v>0</v>
      </c>
    </row>
    <row r="34" spans="3:18" ht="15.75" x14ac:dyDescent="0.25">
      <c r="C34" s="12" t="s">
        <v>44</v>
      </c>
      <c r="D34" s="9">
        <v>4124000</v>
      </c>
      <c r="E34" s="9">
        <v>0</v>
      </c>
      <c r="F34" s="9">
        <f>+'[1]EstR (4)'!C291</f>
        <v>1343700</v>
      </c>
      <c r="G34" s="9">
        <f>+'[1]EstR (5)'!D290</f>
        <v>548400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f t="shared" si="5"/>
        <v>1892100</v>
      </c>
    </row>
    <row r="35" spans="3:18" ht="15.75" x14ac:dyDescent="0.25">
      <c r="C35" s="12" t="s">
        <v>45</v>
      </c>
      <c r="D35" s="9">
        <v>0</v>
      </c>
      <c r="E35" s="9"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f t="shared" si="5"/>
        <v>0</v>
      </c>
    </row>
    <row r="36" spans="3:18" ht="15.75" x14ac:dyDescent="0.25">
      <c r="C36" s="12" t="s">
        <v>46</v>
      </c>
      <c r="D36" s="9">
        <v>12813700</v>
      </c>
      <c r="E36" s="9">
        <v>0</v>
      </c>
      <c r="F36" s="9">
        <f>+'[1]EstR (4)'!C314</f>
        <v>763213.35</v>
      </c>
      <c r="G36" s="9">
        <f>+'[1]EstR (5)'!D313</f>
        <v>1250237.68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 t="shared" si="5"/>
        <v>2013451.0299999998</v>
      </c>
    </row>
    <row r="37" spans="3:18" s="11" customFormat="1" ht="15.75" x14ac:dyDescent="0.25">
      <c r="C37" s="10" t="s">
        <v>47</v>
      </c>
      <c r="D37" s="13">
        <f>SUM(D38:D45)</f>
        <v>7280000</v>
      </c>
      <c r="E37" s="13">
        <f>SUM(E38:E45)</f>
        <v>0</v>
      </c>
      <c r="F37" s="13">
        <f t="shared" ref="F37:Q37" si="7">SUM(F38:F45)</f>
        <v>118932.25</v>
      </c>
      <c r="G37" s="13">
        <f t="shared" si="7"/>
        <v>1140917.5</v>
      </c>
      <c r="H37" s="13">
        <f t="shared" si="7"/>
        <v>0</v>
      </c>
      <c r="I37" s="13">
        <f t="shared" si="7"/>
        <v>0</v>
      </c>
      <c r="J37" s="13">
        <f t="shared" si="7"/>
        <v>0</v>
      </c>
      <c r="K37" s="13">
        <f t="shared" si="7"/>
        <v>0</v>
      </c>
      <c r="L37" s="13">
        <f t="shared" si="7"/>
        <v>0</v>
      </c>
      <c r="M37" s="13">
        <f t="shared" si="7"/>
        <v>0</v>
      </c>
      <c r="N37" s="13">
        <f t="shared" si="7"/>
        <v>0</v>
      </c>
      <c r="O37" s="13">
        <f t="shared" si="7"/>
        <v>0</v>
      </c>
      <c r="P37" s="13">
        <f t="shared" si="7"/>
        <v>0</v>
      </c>
      <c r="Q37" s="13">
        <f t="shared" si="7"/>
        <v>0</v>
      </c>
      <c r="R37" s="13">
        <f>SUM(F37:Q37)</f>
        <v>1259849.75</v>
      </c>
    </row>
    <row r="38" spans="3:18" ht="15.75" x14ac:dyDescent="0.25">
      <c r="C38" s="12" t="s">
        <v>48</v>
      </c>
      <c r="D38" s="9">
        <v>6580000</v>
      </c>
      <c r="E38" s="9"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>
        <f>SUM(F38:Q38)</f>
        <v>0</v>
      </c>
    </row>
    <row r="39" spans="3:18" ht="15.75" x14ac:dyDescent="0.25">
      <c r="C39" s="12" t="s">
        <v>49</v>
      </c>
      <c r="D39" s="9">
        <v>0</v>
      </c>
      <c r="E39" s="9"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>
        <f t="shared" ref="R39:R52" si="8">SUM(F39:Q39)</f>
        <v>0</v>
      </c>
    </row>
    <row r="40" spans="3:18" ht="15.75" x14ac:dyDescent="0.25">
      <c r="C40" s="12" t="s">
        <v>50</v>
      </c>
      <c r="D40" s="9">
        <v>0</v>
      </c>
      <c r="E40" s="9"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f t="shared" si="8"/>
        <v>0</v>
      </c>
    </row>
    <row r="41" spans="3:18" ht="15.75" x14ac:dyDescent="0.25">
      <c r="C41" s="12" t="s">
        <v>51</v>
      </c>
      <c r="D41" s="9">
        <v>0</v>
      </c>
      <c r="E41" s="9">
        <v>0</v>
      </c>
      <c r="F41" s="9">
        <v>118932.25</v>
      </c>
      <c r="G41" s="9">
        <f>+'[1]EstR (5)'!D414</f>
        <v>1140917.5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>
        <f t="shared" si="8"/>
        <v>1259849.75</v>
      </c>
    </row>
    <row r="42" spans="3:18" ht="15.75" x14ac:dyDescent="0.25">
      <c r="C42" s="12" t="s">
        <v>52</v>
      </c>
      <c r="D42" s="9">
        <v>0</v>
      </c>
      <c r="E42" s="9"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f t="shared" si="8"/>
        <v>0</v>
      </c>
    </row>
    <row r="43" spans="3:18" ht="15.75" x14ac:dyDescent="0.25">
      <c r="C43" s="12" t="s">
        <v>53</v>
      </c>
      <c r="D43" s="9">
        <v>0</v>
      </c>
      <c r="E43" s="9"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f t="shared" si="8"/>
        <v>0</v>
      </c>
    </row>
    <row r="44" spans="3:18" ht="15.75" x14ac:dyDescent="0.25">
      <c r="C44" s="12" t="s">
        <v>54</v>
      </c>
      <c r="D44" s="9">
        <v>700000.00000000012</v>
      </c>
      <c r="E44" s="9"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>
        <f t="shared" si="8"/>
        <v>0</v>
      </c>
    </row>
    <row r="45" spans="3:18" ht="15.75" x14ac:dyDescent="0.25">
      <c r="C45" s="12" t="s">
        <v>55</v>
      </c>
      <c r="D45" s="9">
        <v>0</v>
      </c>
      <c r="E45" s="9"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>
        <f t="shared" si="8"/>
        <v>0</v>
      </c>
    </row>
    <row r="46" spans="3:18" s="11" customFormat="1" ht="15.75" x14ac:dyDescent="0.25">
      <c r="C46" s="10" t="s">
        <v>56</v>
      </c>
      <c r="D46" s="8"/>
      <c r="E46" s="8"/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f t="shared" si="8"/>
        <v>0</v>
      </c>
    </row>
    <row r="47" spans="3:18" ht="15.75" x14ac:dyDescent="0.25">
      <c r="C47" s="12" t="s">
        <v>57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f t="shared" si="8"/>
        <v>0</v>
      </c>
    </row>
    <row r="48" spans="3:18" ht="15.75" x14ac:dyDescent="0.25">
      <c r="C48" s="12" t="s">
        <v>58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f t="shared" si="8"/>
        <v>0</v>
      </c>
    </row>
    <row r="49" spans="3:18" ht="15.75" x14ac:dyDescent="0.25">
      <c r="C49" s="12" t="s">
        <v>59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f t="shared" si="8"/>
        <v>0</v>
      </c>
    </row>
    <row r="50" spans="3:18" ht="15.75" x14ac:dyDescent="0.25">
      <c r="C50" s="12" t="s">
        <v>60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f t="shared" si="8"/>
        <v>0</v>
      </c>
    </row>
    <row r="51" spans="3:18" ht="15.75" x14ac:dyDescent="0.25">
      <c r="C51" s="12" t="s">
        <v>61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f t="shared" si="8"/>
        <v>0</v>
      </c>
    </row>
    <row r="52" spans="3:18" ht="15.75" x14ac:dyDescent="0.25">
      <c r="C52" s="12" t="s">
        <v>62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f t="shared" si="8"/>
        <v>0</v>
      </c>
    </row>
    <row r="53" spans="3:18" s="18" customFormat="1" ht="15.75" x14ac:dyDescent="0.25">
      <c r="C53" s="15" t="s">
        <v>63</v>
      </c>
      <c r="D53" s="16">
        <f>SUM(D54:D62)</f>
        <v>94364000</v>
      </c>
      <c r="E53" s="16">
        <f>SUM(E54:E62)</f>
        <v>0</v>
      </c>
      <c r="F53" s="16">
        <f>SUM(F54:F62)</f>
        <v>0</v>
      </c>
      <c r="G53" s="16">
        <f t="shared" ref="G53:Q53" si="9">SUM(G54:G62)</f>
        <v>983107.5</v>
      </c>
      <c r="H53" s="16">
        <f t="shared" si="9"/>
        <v>0</v>
      </c>
      <c r="I53" s="16">
        <f t="shared" si="9"/>
        <v>0</v>
      </c>
      <c r="J53" s="16">
        <f t="shared" si="9"/>
        <v>0</v>
      </c>
      <c r="K53" s="16">
        <f t="shared" si="9"/>
        <v>0</v>
      </c>
      <c r="L53" s="16">
        <f t="shared" si="9"/>
        <v>0</v>
      </c>
      <c r="M53" s="16">
        <f t="shared" si="9"/>
        <v>0</v>
      </c>
      <c r="N53" s="16">
        <f t="shared" si="9"/>
        <v>0</v>
      </c>
      <c r="O53" s="16">
        <f t="shared" si="9"/>
        <v>0</v>
      </c>
      <c r="P53" s="16">
        <f t="shared" si="9"/>
        <v>0</v>
      </c>
      <c r="Q53" s="16">
        <f t="shared" si="9"/>
        <v>0</v>
      </c>
      <c r="R53" s="17">
        <f>SUM(F53:Q53)</f>
        <v>983107.5</v>
      </c>
    </row>
    <row r="54" spans="3:18" s="21" customFormat="1" ht="15.75" x14ac:dyDescent="0.25">
      <c r="C54" s="19" t="s">
        <v>64</v>
      </c>
      <c r="D54" s="20">
        <v>29864000</v>
      </c>
      <c r="E54" s="20"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>
        <f>SUM(F54:Q54)</f>
        <v>0</v>
      </c>
    </row>
    <row r="55" spans="3:18" s="21" customFormat="1" ht="15.75" x14ac:dyDescent="0.25">
      <c r="C55" s="19" t="s">
        <v>65</v>
      </c>
      <c r="D55" s="20">
        <v>0</v>
      </c>
      <c r="E55" s="20"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>
        <f t="shared" ref="R55:R61" si="10">SUM(F55:Q55)</f>
        <v>0</v>
      </c>
    </row>
    <row r="56" spans="3:18" s="21" customFormat="1" ht="15.75" x14ac:dyDescent="0.25">
      <c r="C56" s="19" t="s">
        <v>66</v>
      </c>
      <c r="D56" s="20">
        <v>0</v>
      </c>
      <c r="E56" s="20"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>
        <f t="shared" si="10"/>
        <v>0</v>
      </c>
    </row>
    <row r="57" spans="3:18" s="21" customFormat="1" ht="15.75" x14ac:dyDescent="0.25">
      <c r="C57" s="19" t="s">
        <v>67</v>
      </c>
      <c r="D57" s="20">
        <v>11200000</v>
      </c>
      <c r="E57" s="20"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>
        <f t="shared" si="10"/>
        <v>0</v>
      </c>
    </row>
    <row r="58" spans="3:18" s="21" customFormat="1" ht="15.75" x14ac:dyDescent="0.25">
      <c r="C58" s="19" t="s">
        <v>68</v>
      </c>
      <c r="D58" s="20">
        <v>5800000</v>
      </c>
      <c r="E58" s="20"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>
        <f t="shared" si="10"/>
        <v>0</v>
      </c>
    </row>
    <row r="59" spans="3:18" s="21" customFormat="1" ht="15.75" x14ac:dyDescent="0.25">
      <c r="C59" s="19" t="s">
        <v>69</v>
      </c>
      <c r="D59" s="20">
        <v>0</v>
      </c>
      <c r="E59" s="20">
        <v>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>
        <f t="shared" si="10"/>
        <v>0</v>
      </c>
    </row>
    <row r="60" spans="3:18" s="21" customFormat="1" ht="15.75" x14ac:dyDescent="0.25">
      <c r="C60" s="19" t="s">
        <v>70</v>
      </c>
      <c r="D60" s="20">
        <v>0</v>
      </c>
      <c r="E60" s="20">
        <v>0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>
        <f t="shared" si="10"/>
        <v>0</v>
      </c>
    </row>
    <row r="61" spans="3:18" s="21" customFormat="1" ht="15.75" x14ac:dyDescent="0.25">
      <c r="C61" s="19" t="s">
        <v>71</v>
      </c>
      <c r="D61" s="20">
        <v>12500000</v>
      </c>
      <c r="E61" s="20">
        <v>0</v>
      </c>
      <c r="F61" s="20"/>
      <c r="G61" s="20">
        <v>983107.5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>
        <f t="shared" si="10"/>
        <v>983107.5</v>
      </c>
    </row>
    <row r="62" spans="3:18" s="21" customFormat="1" ht="15.75" x14ac:dyDescent="0.25">
      <c r="C62" s="19" t="s">
        <v>72</v>
      </c>
      <c r="D62" s="20">
        <v>35000000</v>
      </c>
      <c r="E62" s="20">
        <v>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>
        <f>SUM(F62:Q62)</f>
        <v>0</v>
      </c>
    </row>
    <row r="63" spans="3:18" s="18" customFormat="1" ht="15.75" x14ac:dyDescent="0.25">
      <c r="C63" s="15" t="s">
        <v>73</v>
      </c>
      <c r="D63" s="22">
        <f>SUM(D64:D67)</f>
        <v>131927674</v>
      </c>
      <c r="E63" s="22">
        <f>SUM(E64:E67)</f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f t="shared" ref="R63:R64" si="11">SUM(F63:Q63)</f>
        <v>0</v>
      </c>
    </row>
    <row r="64" spans="3:18" s="21" customFormat="1" ht="15.75" x14ac:dyDescent="0.25">
      <c r="C64" s="19" t="s">
        <v>74</v>
      </c>
      <c r="D64" s="20">
        <v>131427674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f t="shared" si="11"/>
        <v>0</v>
      </c>
    </row>
    <row r="65" spans="3:18" s="21" customFormat="1" ht="15.75" x14ac:dyDescent="0.25">
      <c r="C65" s="19" t="s">
        <v>75</v>
      </c>
      <c r="D65" s="20">
        <v>500000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</row>
    <row r="66" spans="3:18" s="21" customFormat="1" ht="15.75" x14ac:dyDescent="0.25">
      <c r="C66" s="19" t="s">
        <v>76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</row>
    <row r="67" spans="3:18" s="21" customFormat="1" ht="15.75" x14ac:dyDescent="0.25">
      <c r="C67" s="19" t="s">
        <v>77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</row>
    <row r="68" spans="3:18" s="18" customFormat="1" ht="15.75" x14ac:dyDescent="0.25">
      <c r="C68" s="15" t="s">
        <v>78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</row>
    <row r="69" spans="3:18" s="21" customFormat="1" ht="15.75" x14ac:dyDescent="0.25">
      <c r="C69" s="19" t="s">
        <v>79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</row>
    <row r="70" spans="3:18" s="21" customFormat="1" ht="15.75" x14ac:dyDescent="0.25">
      <c r="C70" s="19" t="s">
        <v>80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</row>
    <row r="71" spans="3:18" s="18" customFormat="1" ht="15.75" x14ac:dyDescent="0.25">
      <c r="C71" s="15" t="s">
        <v>81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3:18" s="21" customFormat="1" ht="15.75" x14ac:dyDescent="0.25">
      <c r="C72" s="19" t="s">
        <v>82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</row>
    <row r="73" spans="3:18" s="21" customFormat="1" ht="15.75" x14ac:dyDescent="0.25">
      <c r="C73" s="19" t="s">
        <v>83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</row>
    <row r="74" spans="3:18" ht="15.75" x14ac:dyDescent="0.25">
      <c r="C74" s="19" t="s">
        <v>84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</row>
    <row r="75" spans="3:18" s="11" customFormat="1" ht="15.75" x14ac:dyDescent="0.25">
      <c r="C75" s="7" t="s">
        <v>85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</row>
    <row r="76" spans="3:18" s="11" customFormat="1" ht="15.75" x14ac:dyDescent="0.25">
      <c r="C76" s="10" t="s">
        <v>86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3:18" ht="15.75" x14ac:dyDescent="0.25">
      <c r="C77" s="12" t="s">
        <v>87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</row>
    <row r="78" spans="3:18" ht="15.75" x14ac:dyDescent="0.25">
      <c r="C78" s="12" t="s">
        <v>88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s="11" customFormat="1" ht="15.75" x14ac:dyDescent="0.25">
      <c r="C79" s="10" t="s">
        <v>89</v>
      </c>
      <c r="D79" s="23">
        <f>SUM(D80:D81)</f>
        <v>88920204</v>
      </c>
      <c r="E79" s="23">
        <f t="shared" ref="E79:R79" si="12">SUM(E80:E81)</f>
        <v>0</v>
      </c>
      <c r="F79" s="23">
        <f t="shared" si="12"/>
        <v>36469477.017999999</v>
      </c>
      <c r="G79" s="23">
        <f t="shared" si="12"/>
        <v>31865029.52</v>
      </c>
      <c r="H79" s="23">
        <f t="shared" si="12"/>
        <v>0</v>
      </c>
      <c r="I79" s="23">
        <f t="shared" si="12"/>
        <v>0</v>
      </c>
      <c r="J79" s="23">
        <f t="shared" si="12"/>
        <v>0</v>
      </c>
      <c r="K79" s="23">
        <f t="shared" si="12"/>
        <v>0</v>
      </c>
      <c r="L79" s="23">
        <f t="shared" si="12"/>
        <v>0</v>
      </c>
      <c r="M79" s="23">
        <f t="shared" si="12"/>
        <v>0</v>
      </c>
      <c r="N79" s="23">
        <f t="shared" si="12"/>
        <v>0</v>
      </c>
      <c r="O79" s="23">
        <f t="shared" si="12"/>
        <v>0</v>
      </c>
      <c r="P79" s="23">
        <f t="shared" si="12"/>
        <v>0</v>
      </c>
      <c r="Q79" s="23">
        <f t="shared" si="12"/>
        <v>0</v>
      </c>
      <c r="R79" s="23">
        <f t="shared" si="12"/>
        <v>68334506.538000003</v>
      </c>
    </row>
    <row r="80" spans="3:18" ht="15.75" x14ac:dyDescent="0.25">
      <c r="C80" s="12" t="s">
        <v>90</v>
      </c>
      <c r="D80" s="24">
        <v>88920204</v>
      </c>
      <c r="E80" s="24">
        <v>0</v>
      </c>
      <c r="F80" s="24">
        <v>36469477.017999999</v>
      </c>
      <c r="G80" s="24">
        <v>31865029.52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f>SUM(F80:Q80)</f>
        <v>68334506.538000003</v>
      </c>
    </row>
    <row r="81" spans="3:18" ht="15.75" x14ac:dyDescent="0.25">
      <c r="C81" s="12" t="s">
        <v>91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s="11" customFormat="1" ht="15.75" x14ac:dyDescent="0.25">
      <c r="C82" s="10" t="s">
        <v>92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</row>
    <row r="83" spans="3:18" ht="15.75" x14ac:dyDescent="0.25">
      <c r="C83" s="12" t="s">
        <v>93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</row>
    <row r="84" spans="3:18" ht="15.75" x14ac:dyDescent="0.25">
      <c r="C84" s="25" t="s">
        <v>94</v>
      </c>
      <c r="D84" s="26">
        <f>+D53+D46+D37+D27+D17+D11+D63+D68+D71+D75+D79</f>
        <v>1461069058</v>
      </c>
      <c r="E84" s="26">
        <f>+E53+E46+E37+E27+E17+E11+E79+E63</f>
        <v>0</v>
      </c>
      <c r="F84" s="26">
        <f>+F79+F53+F37+F27+F17+F11</f>
        <v>96247865.497999996</v>
      </c>
      <c r="G84" s="26">
        <f>+G53+G46+G37+G27+G17+G11+G79</f>
        <v>90026143.75</v>
      </c>
      <c r="H84" s="26">
        <f t="shared" ref="H84:Q84" si="13">+H53+H46+H37+H27+H17+H11</f>
        <v>0</v>
      </c>
      <c r="I84" s="26">
        <f t="shared" si="13"/>
        <v>0</v>
      </c>
      <c r="J84" s="26">
        <f t="shared" si="13"/>
        <v>0</v>
      </c>
      <c r="K84" s="26">
        <f t="shared" si="13"/>
        <v>0</v>
      </c>
      <c r="L84" s="26">
        <f t="shared" si="13"/>
        <v>0</v>
      </c>
      <c r="M84" s="26">
        <f t="shared" si="13"/>
        <v>0</v>
      </c>
      <c r="N84" s="27">
        <f t="shared" si="13"/>
        <v>0</v>
      </c>
      <c r="O84" s="27">
        <f t="shared" si="13"/>
        <v>0</v>
      </c>
      <c r="P84" s="27">
        <f t="shared" si="13"/>
        <v>0</v>
      </c>
      <c r="Q84" s="27">
        <f t="shared" si="13"/>
        <v>0</v>
      </c>
      <c r="R84" s="26">
        <f>+R53+R46+R37+R27+R17+R11+R79</f>
        <v>186274009.248</v>
      </c>
    </row>
    <row r="86" spans="3:18" x14ac:dyDescent="0.25">
      <c r="N86" s="1"/>
      <c r="O86" s="1"/>
      <c r="P86" s="1"/>
      <c r="Q86" s="1"/>
      <c r="R86" s="1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2024-03-15T16:16:01Z</dcterms:created>
  <dcterms:modified xsi:type="dcterms:W3CDTF">2024-03-15T17:03:45Z</dcterms:modified>
</cp:coreProperties>
</file>